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66925"/>
  <mc:AlternateContent xmlns:mc="http://schemas.openxmlformats.org/markup-compatibility/2006">
    <mc:Choice Requires="x15">
      <x15ac:absPath xmlns:x15ac="http://schemas.microsoft.com/office/spreadsheetml/2010/11/ac" url="Y:\CSE\02 LUCRARI\2025\12. COMVEX - PM Services Extensie Terminal Cereale\07. Tender\1. Contractor Piloti\1. ISSUED RFP\Anexe\CS Fundatii Speciale_Piloti\"/>
    </mc:Choice>
  </mc:AlternateContent>
  <xr:revisionPtr revIDLastSave="0" documentId="13_ncr:1_{9E8BC75E-E233-44BF-861B-A67C04D7E720}" xr6:coauthVersionLast="47" xr6:coauthVersionMax="47" xr10:uidLastSave="{00000000-0000-0000-0000-000000000000}"/>
  <bookViews>
    <workbookView xWindow="-110" yWindow="-110" windowWidth="19420" windowHeight="10420" xr2:uid="{00000000-000D-0000-FFFF-FFFF00000000}"/>
  </bookViews>
  <sheets>
    <sheet name="Centralizator" sheetId="8" r:id="rId1"/>
    <sheet name="BOQ" sheetId="5" r:id="rId2"/>
    <sheet name="Tabel cantitati piloti" sheetId="6" r:id="rId3"/>
  </sheets>
  <definedNames>
    <definedName name="Budget">#REF!</definedName>
    <definedName name="DLCalcar">#REF!</definedName>
    <definedName name="DLCat46">#REF!</definedName>
    <definedName name="LPiles">#REF!</definedName>
    <definedName name="NoPilesNew">#REF!</definedName>
    <definedName name="TariffCalca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8" l="1"/>
  <c r="D6" i="8"/>
  <c r="D5" i="8"/>
  <c r="D4" i="8"/>
  <c r="D3" i="8"/>
  <c r="F49" i="5"/>
  <c r="F29" i="5"/>
  <c r="F31" i="5"/>
  <c r="D33" i="5"/>
  <c r="F33" i="5" s="1"/>
  <c r="F47" i="5"/>
  <c r="F28" i="5"/>
  <c r="F27" i="5"/>
  <c r="F14" i="5"/>
  <c r="F15" i="5"/>
  <c r="D23" i="5"/>
  <c r="D9" i="5"/>
  <c r="D34" i="5"/>
  <c r="D17" i="5"/>
  <c r="D20" i="5" s="1"/>
  <c r="L19" i="6"/>
  <c r="K19" i="6"/>
  <c r="J19" i="6"/>
  <c r="C19" i="6"/>
  <c r="C18" i="6"/>
  <c r="C20" i="6" s="1"/>
  <c r="L17" i="6"/>
  <c r="H17" i="6"/>
  <c r="J17" i="6" s="1"/>
  <c r="K17" i="6" s="1"/>
  <c r="D24" i="5" l="1"/>
  <c r="D3" i="5"/>
  <c r="D10" i="5" s="1"/>
  <c r="F42" i="5"/>
  <c r="F34" i="5"/>
  <c r="F43" i="5"/>
  <c r="D8" i="8" l="1"/>
  <c r="D6" i="5"/>
  <c r="F30" i="5"/>
  <c r="F24" i="5"/>
  <c r="L14" i="6"/>
  <c r="L18" i="6" s="1"/>
  <c r="H14" i="6"/>
  <c r="J14" i="6" s="1"/>
  <c r="K14" i="6" s="1"/>
  <c r="L13" i="6"/>
  <c r="H13" i="6"/>
  <c r="J13" i="6" s="1"/>
  <c r="K13" i="6" s="1"/>
  <c r="L12" i="6"/>
  <c r="H12" i="6"/>
  <c r="J12" i="6" s="1"/>
  <c r="L11" i="6"/>
  <c r="H11" i="6"/>
  <c r="J11" i="6" s="1"/>
  <c r="K11" i="6" s="1"/>
  <c r="L10" i="6"/>
  <c r="H10" i="6"/>
  <c r="J10" i="6" s="1"/>
  <c r="K10" i="6" s="1"/>
  <c r="L9" i="6"/>
  <c r="H9" i="6"/>
  <c r="J9" i="6" s="1"/>
  <c r="K9" i="6" s="1"/>
  <c r="L8" i="6"/>
  <c r="H8" i="6"/>
  <c r="J8" i="6" s="1"/>
  <c r="L7" i="6"/>
  <c r="H7" i="6"/>
  <c r="J7" i="6" s="1"/>
  <c r="L16" i="6"/>
  <c r="H16" i="6"/>
  <c r="J16" i="6" s="1"/>
  <c r="K16" i="6" s="1"/>
  <c r="L15" i="6"/>
  <c r="H15" i="6"/>
  <c r="J15" i="6" s="1"/>
  <c r="K12" i="6" l="1"/>
  <c r="K18" i="6" s="1"/>
  <c r="J18" i="6"/>
  <c r="D5" i="5" s="1"/>
  <c r="K15" i="6"/>
  <c r="D25" i="5" s="1"/>
  <c r="F25" i="5" s="1"/>
  <c r="K7" i="6"/>
  <c r="D22" i="5"/>
  <c r="F22" i="5" s="1"/>
  <c r="D8" i="5"/>
  <c r="L20" i="6"/>
  <c r="K8" i="6"/>
  <c r="D4" i="5" l="1"/>
  <c r="D11" i="5"/>
  <c r="F11" i="5" s="1"/>
  <c r="D19" i="5"/>
  <c r="D18" i="5"/>
  <c r="F18" i="5" s="1"/>
  <c r="D13" i="5"/>
  <c r="F13" i="5" s="1"/>
  <c r="J20" i="6"/>
  <c r="K20" i="6"/>
  <c r="F48" i="5"/>
  <c r="F45" i="5"/>
  <c r="F41" i="5"/>
  <c r="F40" i="5"/>
  <c r="F38" i="5"/>
  <c r="F37" i="5"/>
  <c r="F10" i="5"/>
  <c r="F8" i="5"/>
  <c r="D26" i="5" l="1"/>
  <c r="F26" i="5" s="1"/>
  <c r="F44" i="5"/>
  <c r="F4" i="5"/>
  <c r="F9" i="5"/>
  <c r="F36" i="5"/>
  <c r="F2" i="5" l="1"/>
  <c r="F23" i="5"/>
  <c r="F16" i="5" s="1"/>
</calcChain>
</file>

<file path=xl/sharedStrings.xml><?xml version="1.0" encoding="utf-8"?>
<sst xmlns="http://schemas.openxmlformats.org/spreadsheetml/2006/main" count="174" uniqueCount="96">
  <si>
    <t>Descrierea articolelor</t>
  </si>
  <si>
    <t>U.M.</t>
  </si>
  <si>
    <t>ml</t>
  </si>
  <si>
    <t>mc</t>
  </si>
  <si>
    <t>buc.</t>
  </si>
  <si>
    <t>Mobilizare / demobilizare echipa de test la verificarea continuității prin metoda impedanței mecanice</t>
  </si>
  <si>
    <t>Încercarea la capacitate portantă - compresiunea până la 10,000 kN, inclusiv elaborarea Raportului de Încercare</t>
  </si>
  <si>
    <t>op.</t>
  </si>
  <si>
    <t>Cantitate</t>
  </si>
  <si>
    <t>Nr. crt.</t>
  </si>
  <si>
    <t>OBS:</t>
  </si>
  <si>
    <t>TOTAL:</t>
  </si>
  <si>
    <t>Tabel centralizator piloti</t>
  </si>
  <si>
    <t>Obiect</t>
  </si>
  <si>
    <t>Tip structura</t>
  </si>
  <si>
    <t>Nr. piloti</t>
  </si>
  <si>
    <t>D piloti</t>
  </si>
  <si>
    <t>Injectare in baza</t>
  </si>
  <si>
    <t>Cota platformei de lucru</t>
  </si>
  <si>
    <t>Cota baza pilot</t>
  </si>
  <si>
    <t>L pilot</t>
  </si>
  <si>
    <t>Armare pilot</t>
  </si>
  <si>
    <t>Ltot</t>
  </si>
  <si>
    <t>Beton (incl. supracons. 25%)</t>
  </si>
  <si>
    <t>Armare totala</t>
  </si>
  <si>
    <t>-</t>
  </si>
  <si>
    <t>buc</t>
  </si>
  <si>
    <t>m</t>
  </si>
  <si>
    <t>m3</t>
  </si>
  <si>
    <t>SB61</t>
  </si>
  <si>
    <t>siloz cereale</t>
  </si>
  <si>
    <t>da</t>
  </si>
  <si>
    <t>SB62</t>
  </si>
  <si>
    <t>SB63</t>
  </si>
  <si>
    <t>SB64</t>
  </si>
  <si>
    <t>nu</t>
  </si>
  <si>
    <t>SB65</t>
  </si>
  <si>
    <t>TW6A</t>
  </si>
  <si>
    <t>turn elevator</t>
  </si>
  <si>
    <t>TW6B</t>
  </si>
  <si>
    <t>TW6C</t>
  </si>
  <si>
    <t>Total piloti d=0.9 m</t>
  </si>
  <si>
    <t>Total piloti d=1.2 m</t>
  </si>
  <si>
    <t>Total general</t>
  </si>
  <si>
    <t>kg</t>
  </si>
  <si>
    <t>Mobilizare / demobilizare pentru testul de compresiune si smulgere pe pilot</t>
  </si>
  <si>
    <t>Încercarea la capacitate portantă - smulgere până la 2,500 kN, inclusiv elaborarea Raportului de Încercare - se efectuează pe 2 piloți de ancoraj</t>
  </si>
  <si>
    <t>Trasarea piloților, materializarea axelor de trasare a piloților, stabilirea cotelor de nivel a terenului existent prin metode topometrice</t>
  </si>
  <si>
    <t>Introducerea carcaselor gata confecționate în foraj inclusiv mijloace de ridicat necesare și montare în foraj</t>
  </si>
  <si>
    <t>Introducere beton în piloți prin metoda palnie contractor (cu toate operațiunile incluse)</t>
  </si>
  <si>
    <t>Cantitatea de beton a fost calculata pe baza diametrului teoretic al pilotilor, la care s-a adaugat un consum suplimentar de 25%</t>
  </si>
  <si>
    <t>Verificarea integrității piloților prin metoda impedaței mecanice conform ST ASTM D 5882:2005, inclusiv emiterea Rapoartelor de încercări (100% din numărul piloților)</t>
  </si>
  <si>
    <t>Transportul cu autobasculanta a pământului în exces rezultat din foraj (cu evacuare)</t>
  </si>
  <si>
    <t>Organizare șantier + cazare / transport personal, pază șantier</t>
  </si>
  <si>
    <t>Carcasă de armătură din bare de oțel beton BST500S pentru piloți (conform planuri) - procurare, fasonare, montare, sudura, tronsonare, transport la gura forajului de șantier, încărcare/descărcare, depozitare corecta</t>
  </si>
  <si>
    <t>Pilotii vor fi forati in tehnologia cu tubaj recuperabil si turnarea betonului prin metoda palniei contractor, astfel diametrul pilotilor va fi de 900 mm si 1200 mm.</t>
  </si>
  <si>
    <t>Joantarea carcaselor de armatura prin suprapunere si prindere cu bride metalice (8 buc/jonta; 2 sectiuni/pilot)</t>
  </si>
  <si>
    <t xml:space="preserve">Extragere carote din baza piloților pentru verificarea injectării terenului, inclusiv teste de laborator si rapoarte (6 carote de la 30 m adâncime) </t>
  </si>
  <si>
    <t>Preț unitar suplimentar pentru forare mecanică în teren categoria IV-V conform Standard (cca. 5%)</t>
  </si>
  <si>
    <t>Valabilitatea ofertei trebuie sa fie de minimum 30 de zile</t>
  </si>
  <si>
    <t>Plata se va face pe situatii de lucrari lunare cu preturile unitare fixe  si cu cantitatile de lucrari real executate, masurate pe santier sau extrase din fisa pilotului, aprobate de Responsabilul de Santier</t>
  </si>
  <si>
    <r>
      <t xml:space="preserve">cantaririi auto-malaxoarelor de beton </t>
    </r>
    <r>
      <rPr>
        <b/>
        <i/>
        <sz val="11"/>
        <color theme="1"/>
        <rFont val="Calibri"/>
        <family val="2"/>
        <scheme val="minor"/>
      </rPr>
      <t>si a documentelor de livrare in santier</t>
    </r>
    <r>
      <rPr>
        <i/>
        <sz val="11"/>
        <color theme="1"/>
        <rFont val="Calibri"/>
        <family val="2"/>
        <scheme val="minor"/>
      </rPr>
      <t>.</t>
    </r>
  </si>
  <si>
    <r>
      <t xml:space="preserve">Lucrarea trebuie sa fie continua, neintrerupta, in regim de lucru de minim 5 zile/saptamana, cu un randament minim de </t>
    </r>
    <r>
      <rPr>
        <i/>
        <sz val="11"/>
        <color rgb="FFFF0000"/>
        <rFont val="Calibri"/>
        <family val="2"/>
        <scheme val="minor"/>
      </rPr>
      <t>~60 m/zi.</t>
    </r>
  </si>
  <si>
    <t>Poligon - pilot de proba</t>
  </si>
  <si>
    <t>Fundatie estacada</t>
  </si>
  <si>
    <t>Poligon - piloti de ancoraj</t>
  </si>
  <si>
    <t>Preț unitar suplimentar pentru forare mecanică în teren categoria VI conform Standard (se va considera platofrma din beton existenta de 30 cm grosime x 90 buc)</t>
  </si>
  <si>
    <t>Forarea mecanica a coloanelor verticale ф1200 mm, cu tubaj recuperabil în teren categoria I-II-II conform Standard, de la cota amenajată a platformei de forare (se includ toate operațiunile necesare realizării forajelor: transport instalație, depozitare, calare, schimbare poziție, extragerea tubajului după turnare):  
(37 piloti x 26 m)</t>
  </si>
  <si>
    <t>Preț unitar suplimentar pentru forare mecanică în teren categoria VI conform Standard (se va considera platofrma din beton existenta de 30 cm grosime x 49 buc)</t>
  </si>
  <si>
    <t>Beton C35/45 - S5 - XC2/ XA2/ XS2 - CEM III A42.5N-LH, D16 - agregate granitice, (cu aditivi anti-îngheț pe perioada iernii, prelevare probe, teste) transport șantier + 25% supraconsumuri tehnologice:
Calcul cantitate beton: 962 ml x 1.131 m3 / ml x 1.25 = 1361 mc</t>
  </si>
  <si>
    <t xml:space="preserve">Forarea mecanica a coloanelor verticale ф900 mm, cu tubaj recuperabil în teren categoria I-II-II conform Standard, de la cota amenajată a platformei de forare (se includ toate operațiunile necesare realizării forajelor: transport instalație, depozitare, calare, schimbare poziție, extragerea tubajului după turnare): 
(62 piloti x 28 m + 27 piloti x 28.5 m) </t>
  </si>
  <si>
    <t>Beton C35/45 - S5 - XC2/ XA2/ XS2 - CEM III A42.5N-LH, D16 - agregate granitice, (cu aditivi anti-îngheț pe perioada iernii, prelevare probe, teste) transport șantier + 25% supraconsumuri tehnologice:
Calcul cantitate beton: 2505 ml x 0.636 m3 / ml x 1.25 = 1999 mc</t>
  </si>
  <si>
    <t>Prelevare epruvete beton si testare</t>
  </si>
  <si>
    <t>Demolarea betonului contaminat de la partea superioara a pilotului</t>
  </si>
  <si>
    <t>Incarcarea si evacuarea din amplasament a amterialului rezultat din demolarea betonului</t>
  </si>
  <si>
    <t>Buldoexcavator la dispozitia utilajului de forare</t>
  </si>
  <si>
    <t>ls</t>
  </si>
  <si>
    <t>A. PILOTI FORATI d=0.90 m</t>
  </si>
  <si>
    <t>B.  PILOTI FORATI d=0.90 m</t>
  </si>
  <si>
    <t>C. JET GROUTING PILOTI FORATI d=1.20 m</t>
  </si>
  <si>
    <t>D. TESTE PE PILOTII FORATI</t>
  </si>
  <si>
    <t>E. ORGANIZARE DE SANTIER + MOBILIZARE / DEMOBILIZARE</t>
  </si>
  <si>
    <t>Realizare platforma betonata ptr. siloz suspensie de ciment</t>
  </si>
  <si>
    <t>Confectionare tuburilor de injectie /tevilor metalice pentru jet-grouting</t>
  </si>
  <si>
    <t>Joantarea tuburilor de injectie /tevilor metalice pentru jet-grouting prin sudare (3buc./joanta)</t>
  </si>
  <si>
    <t>sect</t>
  </si>
  <si>
    <t>Montare tuburi de injectie / tevi metalice pe armatura pilotilor d=1.20 m, 37 piloti x 26 m x 3 tuburi = 2886ml</t>
  </si>
  <si>
    <t>Preparare suspensie de ciment si Injectare pilot conform Caiet de Sarcini. Injectari 37 piloti x 3 tuburi = 111 operatii (inclusiv pilotul din poligonul experimental)</t>
  </si>
  <si>
    <t>Incarcarea si evacuarea din amplasament a suspensiei de ciment refulata</t>
  </si>
  <si>
    <t>Mobilizare - demobilizare utilaj pentru Jet-Grouting, malaxor, siloz ciment, etc</t>
  </si>
  <si>
    <t>Incarcarea si evacuarea din amplasament a materialului rezultat din demolarea betonului</t>
  </si>
  <si>
    <t>Pregatire capete piloti oentru test compresiune</t>
  </si>
  <si>
    <t>Mobilizarea şi demobilizarea instalaţiei de foraj piloti (2 instalatii de forat), a tubulaturii şi a utilajelor auxiliare, cuprinzând toate materialele, utilajele, macara (1 Macara), încărcator şi manopera necesare</t>
  </si>
  <si>
    <t xml:space="preserve">Se va deconta cantatea reală de beton introdusa in piloti, verificata pe baza </t>
  </si>
  <si>
    <t>Pret unitar (EUR fara TVA)</t>
  </si>
  <si>
    <t>Pret Total (EUR Fara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</si>
</sst>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8"/>
      <name val="Calibri"/>
      <family val="2"/>
      <scheme val="minor"/>
    </font>
    <font>
      <i/>
      <sz val="11"/>
      <color theme="1"/>
      <name val="Calibri"/>
      <family val="2"/>
      <scheme val="minor"/>
    </font>
    <font>
      <b/>
      <i/>
      <sz val="11"/>
      <color theme="1"/>
      <name val="Calibri"/>
      <family val="2"/>
      <scheme val="minor"/>
    </font>
    <font>
      <i/>
      <sz val="11"/>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bottom style="thin">
        <color indexed="64"/>
      </bottom>
      <diagonal/>
    </border>
    <border>
      <left/>
      <right/>
      <top style="thick">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style="medium">
        <color indexed="64"/>
      </right>
      <top style="medium">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ck">
        <color indexed="64"/>
      </left>
      <right/>
      <top/>
      <bottom style="thick">
        <color indexed="64"/>
      </bottom>
      <diagonal/>
    </border>
    <border>
      <left/>
      <right/>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99">
    <xf numFmtId="0" fontId="0" fillId="0" borderId="0" xfId="0"/>
    <xf numFmtId="0" fontId="0" fillId="0" borderId="2" xfId="1" applyNumberFormat="1" applyFont="1" applyFill="1" applyBorder="1" applyAlignment="1">
      <alignment horizontal="left" vertical="center" wrapText="1"/>
    </xf>
    <xf numFmtId="164" fontId="3" fillId="0" borderId="0" xfId="1" applyNumberFormat="1" applyFont="1" applyFill="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0" fillId="0" borderId="1" xfId="0" applyBorder="1" applyAlignment="1">
      <alignment horizontal="center" vertical="center"/>
    </xf>
    <xf numFmtId="43" fontId="0" fillId="0" borderId="1" xfId="1" applyFont="1" applyFill="1" applyBorder="1" applyAlignment="1">
      <alignment vertical="center"/>
    </xf>
    <xf numFmtId="43" fontId="0" fillId="0" borderId="4" xfId="1" applyFont="1" applyFill="1" applyBorder="1" applyAlignment="1">
      <alignment vertical="center"/>
    </xf>
    <xf numFmtId="43" fontId="0" fillId="0" borderId="2" xfId="1" applyFont="1" applyFill="1" applyBorder="1" applyAlignment="1">
      <alignment vertical="center"/>
    </xf>
    <xf numFmtId="43" fontId="3" fillId="0" borderId="5" xfId="1" applyFont="1" applyFill="1" applyBorder="1" applyAlignment="1">
      <alignment vertical="center"/>
    </xf>
    <xf numFmtId="43" fontId="0" fillId="0" borderId="6" xfId="1" applyFont="1" applyFill="1" applyBorder="1" applyAlignment="1">
      <alignment vertical="center"/>
    </xf>
    <xf numFmtId="0" fontId="0" fillId="0" borderId="8" xfId="0" applyBorder="1" applyAlignment="1">
      <alignment horizontal="center" vertical="center"/>
    </xf>
    <xf numFmtId="0" fontId="0" fillId="0" borderId="8" xfId="0" applyBorder="1" applyAlignment="1">
      <alignment vertical="center"/>
    </xf>
    <xf numFmtId="0" fontId="0" fillId="0" borderId="1" xfId="0" applyBorder="1" applyAlignment="1">
      <alignment horizontal="center"/>
    </xf>
    <xf numFmtId="0" fontId="0" fillId="0" borderId="1" xfId="0" applyBorder="1" applyAlignment="1">
      <alignment horizontal="center" vertical="center" wrapText="1"/>
    </xf>
    <xf numFmtId="165" fontId="0" fillId="0" borderId="1" xfId="0" applyNumberFormat="1" applyBorder="1" applyAlignment="1">
      <alignment horizontal="center"/>
    </xf>
    <xf numFmtId="165" fontId="0" fillId="0" borderId="0" xfId="0" applyNumberFormat="1"/>
    <xf numFmtId="3" fontId="0" fillId="0" borderId="1" xfId="0" applyNumberFormat="1" applyBorder="1" applyAlignment="1">
      <alignment horizontal="center"/>
    </xf>
    <xf numFmtId="0" fontId="3" fillId="0" borderId="1" xfId="0" applyFont="1" applyBorder="1" applyAlignment="1">
      <alignment horizontal="center" vertical="center"/>
    </xf>
    <xf numFmtId="0" fontId="3" fillId="0" borderId="2" xfId="1" applyNumberFormat="1" applyFont="1" applyFill="1" applyBorder="1" applyAlignment="1">
      <alignment horizontal="left" vertical="center" wrapText="1"/>
    </xf>
    <xf numFmtId="43" fontId="3" fillId="0" borderId="1" xfId="1" applyFont="1" applyFill="1" applyBorder="1" applyAlignment="1">
      <alignment vertical="center"/>
    </xf>
    <xf numFmtId="43" fontId="3" fillId="0" borderId="2" xfId="1" applyFont="1" applyFill="1" applyBorder="1" applyAlignment="1">
      <alignment vertical="center"/>
    </xf>
    <xf numFmtId="0" fontId="6" fillId="0" borderId="0" xfId="0" applyFont="1" applyAlignment="1">
      <alignment vertical="center" wrapText="1"/>
    </xf>
    <xf numFmtId="0" fontId="6" fillId="0" borderId="0" xfId="0" applyFont="1" applyAlignment="1">
      <alignment horizontal="left" vertical="center" wrapText="1"/>
    </xf>
    <xf numFmtId="0" fontId="6" fillId="0" borderId="0" xfId="0" applyFont="1" applyAlignment="1">
      <alignment vertical="center"/>
    </xf>
    <xf numFmtId="43" fontId="3" fillId="0" borderId="3" xfId="1" applyFont="1" applyFill="1" applyBorder="1" applyAlignment="1">
      <alignment vertical="center"/>
    </xf>
    <xf numFmtId="0" fontId="3" fillId="0" borderId="13" xfId="0" applyFont="1" applyBorder="1" applyAlignment="1">
      <alignment horizontal="center" vertical="center"/>
    </xf>
    <xf numFmtId="0" fontId="3" fillId="0" borderId="5" xfId="1" applyNumberFormat="1" applyFont="1" applyFill="1" applyBorder="1" applyAlignment="1">
      <alignment horizontal="left" vertical="center" wrapText="1"/>
    </xf>
    <xf numFmtId="43" fontId="3" fillId="0" borderId="7" xfId="1" applyFont="1" applyFill="1" applyBorder="1" applyAlignment="1">
      <alignment vertical="center"/>
    </xf>
    <xf numFmtId="43" fontId="3" fillId="0" borderId="13" xfId="1" applyFont="1" applyFill="1" applyBorder="1" applyAlignment="1">
      <alignment vertical="center"/>
    </xf>
    <xf numFmtId="0" fontId="3" fillId="0" borderId="17" xfId="0" applyFont="1" applyBorder="1" applyAlignment="1">
      <alignment horizontal="center" vertical="center"/>
    </xf>
    <xf numFmtId="0" fontId="3" fillId="0" borderId="18" xfId="1" applyNumberFormat="1" applyFont="1" applyFill="1" applyBorder="1" applyAlignment="1">
      <alignment horizontal="left" vertical="center" wrapText="1"/>
    </xf>
    <xf numFmtId="43" fontId="3" fillId="0" borderId="19" xfId="1" applyFont="1" applyFill="1" applyBorder="1" applyAlignment="1">
      <alignment vertical="center"/>
    </xf>
    <xf numFmtId="43" fontId="3" fillId="0" borderId="17" xfId="1" applyFont="1" applyFill="1" applyBorder="1" applyAlignment="1">
      <alignment vertical="center"/>
    </xf>
    <xf numFmtId="43" fontId="0" fillId="0" borderId="20" xfId="1" applyFont="1" applyFill="1" applyBorder="1" applyAlignment="1">
      <alignment vertical="center"/>
    </xf>
    <xf numFmtId="0" fontId="0" fillId="0" borderId="13" xfId="0" applyBorder="1" applyAlignment="1">
      <alignment horizontal="center" vertical="center"/>
    </xf>
    <xf numFmtId="0" fontId="0" fillId="0" borderId="5" xfId="1" applyNumberFormat="1" applyFont="1" applyFill="1" applyBorder="1" applyAlignment="1">
      <alignment horizontal="left" vertical="center" wrapText="1"/>
    </xf>
    <xf numFmtId="43" fontId="0" fillId="0" borderId="13" xfId="1" applyFont="1" applyFill="1" applyBorder="1" applyAlignment="1">
      <alignment vertical="center"/>
    </xf>
    <xf numFmtId="43" fontId="0" fillId="0" borderId="7" xfId="1" applyFont="1" applyFill="1" applyBorder="1" applyAlignment="1">
      <alignment vertical="center"/>
    </xf>
    <xf numFmtId="43" fontId="0" fillId="0" borderId="3" xfId="1" applyFont="1" applyFill="1" applyBorder="1" applyAlignment="1">
      <alignment vertical="center"/>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0" fillId="0" borderId="1" xfId="0" applyBorder="1" applyAlignment="1">
      <alignment horizontal="center"/>
    </xf>
    <xf numFmtId="0" fontId="0" fillId="0" borderId="2"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43" fontId="1" fillId="0" borderId="7" xfId="1" applyFont="1" applyFill="1" applyBorder="1" applyAlignment="1">
      <alignment vertical="center"/>
    </xf>
    <xf numFmtId="0" fontId="2" fillId="2" borderId="8" xfId="0" applyFont="1" applyFill="1" applyBorder="1" applyAlignment="1">
      <alignment horizontal="left" vertical="center" wrapText="1"/>
    </xf>
    <xf numFmtId="0" fontId="0" fillId="0" borderId="22" xfId="0" applyBorder="1" applyAlignment="1">
      <alignment horizontal="center" vertical="center"/>
    </xf>
    <xf numFmtId="0" fontId="2" fillId="0" borderId="23" xfId="1" applyNumberFormat="1" applyFont="1" applyFill="1" applyBorder="1" applyAlignment="1">
      <alignment horizontal="left" vertical="center" wrapText="1"/>
    </xf>
    <xf numFmtId="0" fontId="0" fillId="0" borderId="23" xfId="0" applyBorder="1" applyAlignment="1">
      <alignment horizontal="center" vertical="center"/>
    </xf>
    <xf numFmtId="0" fontId="0" fillId="0" borderId="24" xfId="0" applyBorder="1" applyAlignment="1">
      <alignment vertical="center"/>
    </xf>
    <xf numFmtId="43" fontId="0" fillId="0" borderId="25" xfId="1" applyFont="1" applyFill="1" applyBorder="1" applyAlignment="1">
      <alignment vertical="center"/>
    </xf>
    <xf numFmtId="0" fontId="0" fillId="0" borderId="26" xfId="0" applyBorder="1" applyAlignment="1">
      <alignment horizontal="center" vertical="center"/>
    </xf>
    <xf numFmtId="0" fontId="0" fillId="0" borderId="27" xfId="1" applyNumberFormat="1" applyFont="1" applyFill="1" applyBorder="1" applyAlignment="1">
      <alignment horizontal="left" vertical="center" wrapText="1"/>
    </xf>
    <xf numFmtId="0" fontId="0" fillId="0" borderId="28" xfId="0" applyBorder="1" applyAlignment="1">
      <alignment horizontal="center" vertical="center"/>
    </xf>
    <xf numFmtId="43" fontId="0" fillId="0" borderId="29" xfId="1" applyFont="1" applyFill="1" applyBorder="1" applyAlignment="1">
      <alignment vertical="center"/>
    </xf>
    <xf numFmtId="43" fontId="0" fillId="0" borderId="28" xfId="1" applyFont="1" applyFill="1" applyBorder="1" applyAlignment="1">
      <alignment vertical="center"/>
    </xf>
    <xf numFmtId="43" fontId="0" fillId="0" borderId="30" xfId="1" applyFont="1" applyFill="1" applyBorder="1" applyAlignment="1">
      <alignment vertical="center"/>
    </xf>
    <xf numFmtId="0" fontId="0" fillId="0" borderId="31" xfId="0" applyBorder="1" applyAlignment="1">
      <alignment horizontal="center" vertical="center"/>
    </xf>
    <xf numFmtId="43" fontId="0" fillId="0" borderId="32" xfId="1" applyFont="1" applyFill="1" applyBorder="1" applyAlignment="1">
      <alignment vertical="center"/>
    </xf>
    <xf numFmtId="0" fontId="0" fillId="0" borderId="33" xfId="0" applyBorder="1" applyAlignment="1">
      <alignment horizontal="center" vertical="center"/>
    </xf>
    <xf numFmtId="0" fontId="3" fillId="0" borderId="34" xfId="1" applyNumberFormat="1" applyFont="1" applyFill="1" applyBorder="1" applyAlignment="1">
      <alignment horizontal="left" vertical="center" wrapText="1"/>
    </xf>
    <xf numFmtId="0" fontId="3" fillId="0" borderId="35" xfId="0" applyFont="1" applyBorder="1" applyAlignment="1">
      <alignment horizontal="center" vertical="center"/>
    </xf>
    <xf numFmtId="43" fontId="3" fillId="0" borderId="36" xfId="1" applyFont="1" applyFill="1" applyBorder="1" applyAlignment="1">
      <alignment vertical="center"/>
    </xf>
    <xf numFmtId="43" fontId="0" fillId="0" borderId="35" xfId="1" applyFont="1" applyFill="1" applyBorder="1" applyAlignment="1">
      <alignment vertical="center"/>
    </xf>
    <xf numFmtId="43" fontId="0" fillId="0" borderId="37" xfId="1" applyFont="1" applyFill="1" applyBorder="1" applyAlignment="1">
      <alignment vertical="center"/>
    </xf>
    <xf numFmtId="0" fontId="0" fillId="0" borderId="12" xfId="0" applyBorder="1" applyAlignment="1">
      <alignment horizontal="center" vertical="center"/>
    </xf>
    <xf numFmtId="0" fontId="0" fillId="0" borderId="18" xfId="1" applyNumberFormat="1" applyFont="1" applyFill="1" applyBorder="1" applyAlignment="1">
      <alignment horizontal="left" vertical="center" wrapText="1"/>
    </xf>
    <xf numFmtId="43" fontId="0" fillId="0" borderId="11" xfId="1" applyFont="1" applyFill="1" applyBorder="1" applyAlignment="1">
      <alignment vertical="center"/>
    </xf>
    <xf numFmtId="43" fontId="0" fillId="0" borderId="17" xfId="1" applyFont="1" applyFill="1" applyBorder="1" applyAlignment="1">
      <alignment vertical="center"/>
    </xf>
    <xf numFmtId="43" fontId="0" fillId="0" borderId="5" xfId="1" applyFont="1" applyFill="1" applyBorder="1" applyAlignment="1">
      <alignment vertical="center"/>
    </xf>
    <xf numFmtId="43" fontId="2" fillId="2" borderId="21" xfId="0" applyNumberFormat="1" applyFont="1" applyFill="1" applyBorder="1" applyAlignment="1">
      <alignment vertical="center" wrapText="1"/>
    </xf>
    <xf numFmtId="0" fontId="0" fillId="0" borderId="0" xfId="0" applyBorder="1" applyAlignment="1">
      <alignment vertical="center"/>
    </xf>
    <xf numFmtId="43" fontId="0" fillId="3" borderId="21" xfId="1" applyFont="1" applyFill="1" applyBorder="1" applyAlignment="1">
      <alignment vertical="center"/>
    </xf>
    <xf numFmtId="0" fontId="2" fillId="0" borderId="38" xfId="0" applyFont="1" applyBorder="1" applyAlignment="1">
      <alignment horizontal="center" vertical="center" wrapText="1"/>
    </xf>
    <xf numFmtId="0" fontId="2" fillId="0" borderId="39" xfId="0" applyFont="1" applyBorder="1" applyAlignment="1">
      <alignment horizontal="center" vertical="center"/>
    </xf>
    <xf numFmtId="0" fontId="2" fillId="0" borderId="21" xfId="0" applyFont="1" applyBorder="1" applyAlignment="1">
      <alignment horizontal="center" vertical="center"/>
    </xf>
    <xf numFmtId="43" fontId="2" fillId="0" borderId="16" xfId="1" applyFont="1" applyFill="1" applyBorder="1" applyAlignment="1">
      <alignment horizontal="center" vertical="center" wrapText="1"/>
    </xf>
    <xf numFmtId="43" fontId="2" fillId="0" borderId="21" xfId="1" applyFont="1" applyFill="1" applyBorder="1" applyAlignment="1">
      <alignment horizontal="center" vertical="center" wrapText="1"/>
    </xf>
    <xf numFmtId="0" fontId="0" fillId="0" borderId="0" xfId="0" applyBorder="1" applyAlignment="1">
      <alignment horizontal="center" vertical="center"/>
    </xf>
    <xf numFmtId="0" fontId="2" fillId="0" borderId="0" xfId="1" applyNumberFormat="1" applyFont="1" applyFill="1" applyBorder="1" applyAlignment="1">
      <alignment horizontal="left" vertical="center" wrapText="1"/>
    </xf>
    <xf numFmtId="0" fontId="4" fillId="4" borderId="1" xfId="0" applyFont="1" applyFill="1" applyBorder="1" applyAlignment="1">
      <alignment vertical="center" wrapText="1"/>
    </xf>
    <xf numFmtId="0" fontId="2" fillId="4" borderId="1" xfId="0" applyFont="1" applyFill="1" applyBorder="1" applyAlignment="1">
      <alignment vertical="center" wrapText="1"/>
    </xf>
    <xf numFmtId="0" fontId="2" fillId="0" borderId="31" xfId="0" applyFont="1" applyBorder="1" applyAlignment="1">
      <alignment horizontal="center" vertical="center"/>
    </xf>
    <xf numFmtId="43" fontId="2" fillId="4" borderId="32" xfId="0" applyNumberFormat="1" applyFont="1" applyFill="1" applyBorder="1" applyAlignment="1">
      <alignment vertical="center" wrapText="1"/>
    </xf>
    <xf numFmtId="0" fontId="2" fillId="0" borderId="33" xfId="0" applyFont="1" applyBorder="1" applyAlignment="1">
      <alignment horizontal="center" vertical="center"/>
    </xf>
    <xf numFmtId="0" fontId="2" fillId="4" borderId="35" xfId="0" applyFont="1" applyFill="1" applyBorder="1" applyAlignment="1">
      <alignment vertical="center" wrapText="1"/>
    </xf>
    <xf numFmtId="43" fontId="2" fillId="4" borderId="37" xfId="0" applyNumberFormat="1" applyFont="1" applyFill="1" applyBorder="1" applyAlignment="1">
      <alignment vertical="center" wrapText="1"/>
    </xf>
    <xf numFmtId="0" fontId="2" fillId="0" borderId="42" xfId="0" applyFont="1" applyBorder="1" applyAlignment="1">
      <alignment horizontal="center" vertical="center"/>
    </xf>
    <xf numFmtId="0" fontId="4" fillId="4" borderId="13" xfId="0" applyFont="1" applyFill="1" applyBorder="1" applyAlignment="1">
      <alignment vertical="center" wrapText="1"/>
    </xf>
    <xf numFmtId="43" fontId="2" fillId="4" borderId="43" xfId="0" applyNumberFormat="1" applyFont="1" applyFill="1" applyBorder="1" applyAlignment="1">
      <alignment vertical="center" wrapText="1"/>
    </xf>
    <xf numFmtId="0" fontId="2" fillId="2" borderId="38" xfId="0" applyFont="1" applyFill="1" applyBorder="1" applyAlignment="1">
      <alignment horizontal="center" vertical="center" wrapText="1"/>
    </xf>
    <xf numFmtId="0" fontId="2" fillId="2" borderId="40" xfId="0" applyFont="1" applyFill="1" applyBorder="1" applyAlignment="1">
      <alignment horizontal="center" vertical="center"/>
    </xf>
    <xf numFmtId="43" fontId="2" fillId="2" borderId="41" xfId="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colors>
    <mruColors>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89860-D8B4-49E2-B063-49E722EA04C3}">
  <dimension ref="B1:D17"/>
  <sheetViews>
    <sheetView tabSelected="1" zoomScale="110" zoomScaleNormal="110" workbookViewId="0">
      <selection activeCell="G5" sqref="G5"/>
    </sheetView>
  </sheetViews>
  <sheetFormatPr defaultColWidth="9.1796875" defaultRowHeight="14.5" x14ac:dyDescent="0.35"/>
  <cols>
    <col min="1" max="1" width="7.26953125" style="5" customWidth="1"/>
    <col min="2" max="2" width="3.54296875" style="3" customWidth="1"/>
    <col min="3" max="3" width="55.1796875" style="4" customWidth="1"/>
    <col min="4" max="4" width="15.90625" style="5" customWidth="1"/>
    <col min="5" max="16384" width="9.1796875" style="5"/>
  </cols>
  <sheetData>
    <row r="1" spans="2:4" ht="15" thickBot="1" x14ac:dyDescent="0.4"/>
    <row r="2" spans="2:4" s="6" customFormat="1" ht="45" customHeight="1" thickBot="1" x14ac:dyDescent="0.4">
      <c r="B2" s="96" t="s">
        <v>9</v>
      </c>
      <c r="C2" s="97" t="s">
        <v>0</v>
      </c>
      <c r="D2" s="98" t="s">
        <v>95</v>
      </c>
    </row>
    <row r="3" spans="2:4" s="6" customFormat="1" ht="19.5" customHeight="1" x14ac:dyDescent="0.35">
      <c r="B3" s="93">
        <v>1</v>
      </c>
      <c r="C3" s="94" t="s">
        <v>77</v>
      </c>
      <c r="D3" s="95">
        <f>BOQ!F2</f>
        <v>0</v>
      </c>
    </row>
    <row r="4" spans="2:4" s="6" customFormat="1" ht="19.5" customHeight="1" x14ac:dyDescent="0.35">
      <c r="B4" s="88">
        <v>2</v>
      </c>
      <c r="C4" s="86" t="s">
        <v>78</v>
      </c>
      <c r="D4" s="89">
        <f>BOQ!F16</f>
        <v>0</v>
      </c>
    </row>
    <row r="5" spans="2:4" s="6" customFormat="1" ht="22.5" customHeight="1" x14ac:dyDescent="0.35">
      <c r="B5" s="88">
        <v>3</v>
      </c>
      <c r="C5" s="87" t="s">
        <v>79</v>
      </c>
      <c r="D5" s="89">
        <f>BOQ!F29</f>
        <v>0</v>
      </c>
    </row>
    <row r="6" spans="2:4" ht="20" customHeight="1" x14ac:dyDescent="0.35">
      <c r="B6" s="88">
        <v>4</v>
      </c>
      <c r="C6" s="87" t="s">
        <v>80</v>
      </c>
      <c r="D6" s="89">
        <f>BOQ!F36</f>
        <v>0</v>
      </c>
    </row>
    <row r="7" spans="2:4" ht="19" customHeight="1" thickBot="1" x14ac:dyDescent="0.4">
      <c r="B7" s="90">
        <v>5</v>
      </c>
      <c r="C7" s="91" t="s">
        <v>81</v>
      </c>
      <c r="D7" s="92">
        <f>BOQ!F44</f>
        <v>0</v>
      </c>
    </row>
    <row r="8" spans="2:4" ht="22.5" customHeight="1" thickBot="1" x14ac:dyDescent="0.4">
      <c r="B8" s="84"/>
      <c r="C8" s="85" t="s">
        <v>11</v>
      </c>
      <c r="D8" s="78">
        <f>D3+D4+D5+D6+D7</f>
        <v>0</v>
      </c>
    </row>
    <row r="9" spans="2:4" x14ac:dyDescent="0.35">
      <c r="B9" s="84"/>
      <c r="C9" s="77"/>
      <c r="D9" s="77"/>
    </row>
    <row r="10" spans="2:4" x14ac:dyDescent="0.35">
      <c r="C10" s="24"/>
    </row>
    <row r="11" spans="2:4" ht="14.65" customHeight="1" x14ac:dyDescent="0.35">
      <c r="C11" s="25"/>
    </row>
    <row r="12" spans="2:4" x14ac:dyDescent="0.35">
      <c r="C12" s="26"/>
    </row>
    <row r="13" spans="2:4" x14ac:dyDescent="0.35">
      <c r="C13" s="24"/>
    </row>
    <row r="14" spans="2:4" x14ac:dyDescent="0.35">
      <c r="C14" s="25"/>
    </row>
    <row r="15" spans="2:4" ht="38" customHeight="1" x14ac:dyDescent="0.35">
      <c r="C15" s="24"/>
    </row>
    <row r="16" spans="2:4" ht="17.25" customHeight="1" x14ac:dyDescent="0.35">
      <c r="C16" s="26"/>
    </row>
    <row r="17" spans="3:3" x14ac:dyDescent="0.35">
      <c r="C17"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8"/>
  <sheetViews>
    <sheetView topLeftCell="A31" zoomScale="110" zoomScaleNormal="110" workbookViewId="0">
      <selection activeCell="B56" sqref="B56"/>
    </sheetView>
  </sheetViews>
  <sheetFormatPr defaultColWidth="9.1796875" defaultRowHeight="14.5" x14ac:dyDescent="0.35"/>
  <cols>
    <col min="1" max="1" width="3.81640625" style="3" customWidth="1"/>
    <col min="2" max="2" width="80.1796875" style="4" customWidth="1"/>
    <col min="3" max="3" width="9.1796875" style="3"/>
    <col min="4" max="4" width="12.54296875" style="5" customWidth="1"/>
    <col min="5" max="5" width="12.7265625" style="5" customWidth="1"/>
    <col min="6" max="6" width="13.26953125" style="5" customWidth="1"/>
    <col min="7" max="16384" width="9.1796875" style="5"/>
  </cols>
  <sheetData>
    <row r="1" spans="1:6" s="6" customFormat="1" ht="49" customHeight="1" thickBot="1" x14ac:dyDescent="0.4">
      <c r="A1" s="79" t="s">
        <v>9</v>
      </c>
      <c r="B1" s="80" t="s">
        <v>0</v>
      </c>
      <c r="C1" s="81" t="s">
        <v>1</v>
      </c>
      <c r="D1" s="81" t="s">
        <v>8</v>
      </c>
      <c r="E1" s="83" t="s">
        <v>94</v>
      </c>
      <c r="F1" s="82" t="s">
        <v>95</v>
      </c>
    </row>
    <row r="2" spans="1:6" s="6" customFormat="1" ht="15.75" customHeight="1" thickBot="1" x14ac:dyDescent="0.4">
      <c r="A2" s="42" t="s">
        <v>77</v>
      </c>
      <c r="B2" s="43"/>
      <c r="C2" s="43"/>
      <c r="D2" s="43"/>
      <c r="E2" s="43"/>
      <c r="F2" s="76">
        <f>SUM(F3:F15)</f>
        <v>0</v>
      </c>
    </row>
    <row r="3" spans="1:6" ht="29" x14ac:dyDescent="0.35">
      <c r="A3" s="28">
        <v>1</v>
      </c>
      <c r="B3" s="29" t="s">
        <v>47</v>
      </c>
      <c r="C3" s="28" t="s">
        <v>4</v>
      </c>
      <c r="D3" s="30">
        <f>'Tabel cantitati piloti'!C18</f>
        <v>89</v>
      </c>
      <c r="E3" s="31"/>
      <c r="F3" s="12"/>
    </row>
    <row r="4" spans="1:6" ht="72.5" x14ac:dyDescent="0.35">
      <c r="A4" s="20">
        <v>2</v>
      </c>
      <c r="B4" s="21" t="s">
        <v>70</v>
      </c>
      <c r="C4" s="20" t="s">
        <v>2</v>
      </c>
      <c r="D4" s="27">
        <f>'Tabel cantitati piloti'!J18-('Tabel cantitati piloti'!J18*0.05)-D6</f>
        <v>2353.5250000000001</v>
      </c>
      <c r="E4" s="22"/>
      <c r="F4" s="9">
        <f>D4*E4</f>
        <v>0</v>
      </c>
    </row>
    <row r="5" spans="1:6" ht="29" x14ac:dyDescent="0.35">
      <c r="A5" s="20">
        <v>3</v>
      </c>
      <c r="B5" s="21" t="s">
        <v>58</v>
      </c>
      <c r="C5" s="20" t="s">
        <v>2</v>
      </c>
      <c r="D5" s="27">
        <f>'Tabel cantitati piloti'!J18*0.05</f>
        <v>125.27500000000001</v>
      </c>
      <c r="E5" s="22"/>
      <c r="F5" s="9"/>
    </row>
    <row r="6" spans="1:6" ht="33.75" customHeight="1" x14ac:dyDescent="0.35">
      <c r="A6" s="20">
        <v>4</v>
      </c>
      <c r="B6" s="21" t="s">
        <v>66</v>
      </c>
      <c r="C6" s="20" t="s">
        <v>2</v>
      </c>
      <c r="D6" s="27">
        <f>BOQ!D3*0.3</f>
        <v>26.7</v>
      </c>
      <c r="E6" s="23"/>
      <c r="F6" s="9"/>
    </row>
    <row r="7" spans="1:6" ht="21" customHeight="1" x14ac:dyDescent="0.35">
      <c r="A7" s="20">
        <v>5</v>
      </c>
      <c r="B7" s="21" t="s">
        <v>52</v>
      </c>
      <c r="C7" s="20" t="s">
        <v>76</v>
      </c>
      <c r="D7" s="27">
        <v>1</v>
      </c>
      <c r="E7" s="23"/>
      <c r="F7" s="9"/>
    </row>
    <row r="8" spans="1:6" ht="43.5" x14ac:dyDescent="0.35">
      <c r="A8" s="20">
        <v>6</v>
      </c>
      <c r="B8" s="21" t="s">
        <v>54</v>
      </c>
      <c r="C8" s="20" t="s">
        <v>44</v>
      </c>
      <c r="D8" s="27">
        <f>'Tabel cantitati piloti'!L18</f>
        <v>144800</v>
      </c>
      <c r="E8" s="23"/>
      <c r="F8" s="9">
        <f t="shared" ref="F8:F45" si="0">D8*E8</f>
        <v>0</v>
      </c>
    </row>
    <row r="9" spans="1:6" ht="29" x14ac:dyDescent="0.35">
      <c r="A9" s="20">
        <v>7</v>
      </c>
      <c r="B9" s="21" t="s">
        <v>48</v>
      </c>
      <c r="C9" s="20" t="s">
        <v>2</v>
      </c>
      <c r="D9" s="27">
        <f>'Tabel cantitati piloti'!J18</f>
        <v>2505.5</v>
      </c>
      <c r="E9" s="23"/>
      <c r="F9" s="9">
        <f t="shared" si="0"/>
        <v>0</v>
      </c>
    </row>
    <row r="10" spans="1:6" ht="29" x14ac:dyDescent="0.35">
      <c r="A10" s="20">
        <v>8</v>
      </c>
      <c r="B10" s="21" t="s">
        <v>56</v>
      </c>
      <c r="C10" s="20" t="s">
        <v>4</v>
      </c>
      <c r="D10" s="27">
        <f>D3*2</f>
        <v>178</v>
      </c>
      <c r="E10" s="23"/>
      <c r="F10" s="9">
        <f t="shared" si="0"/>
        <v>0</v>
      </c>
    </row>
    <row r="11" spans="1:6" ht="60.5" customHeight="1" x14ac:dyDescent="0.35">
      <c r="A11" s="20">
        <v>9</v>
      </c>
      <c r="B11" s="21" t="s">
        <v>71</v>
      </c>
      <c r="C11" s="20" t="s">
        <v>3</v>
      </c>
      <c r="D11" s="27">
        <f>'Tabel cantitati piloti'!K18</f>
        <v>1999</v>
      </c>
      <c r="E11" s="22"/>
      <c r="F11" s="9">
        <f t="shared" si="0"/>
        <v>0</v>
      </c>
    </row>
    <row r="12" spans="1:6" ht="24.5" customHeight="1" x14ac:dyDescent="0.35">
      <c r="A12" s="20">
        <v>10</v>
      </c>
      <c r="B12" s="21" t="s">
        <v>72</v>
      </c>
      <c r="C12" s="20" t="s">
        <v>3</v>
      </c>
      <c r="D12" s="27">
        <v>2074.81</v>
      </c>
      <c r="E12" s="22"/>
      <c r="F12" s="9"/>
    </row>
    <row r="13" spans="1:6" ht="20.5" customHeight="1" x14ac:dyDescent="0.35">
      <c r="A13" s="20">
        <v>11</v>
      </c>
      <c r="B13" s="21" t="s">
        <v>49</v>
      </c>
      <c r="C13" s="20" t="s">
        <v>2</v>
      </c>
      <c r="D13" s="27">
        <f>D9</f>
        <v>2505.5</v>
      </c>
      <c r="E13" s="22"/>
      <c r="F13" s="9">
        <f>D13*E13</f>
        <v>0</v>
      </c>
    </row>
    <row r="14" spans="1:6" ht="20.5" customHeight="1" x14ac:dyDescent="0.35">
      <c r="A14" s="20">
        <v>12</v>
      </c>
      <c r="B14" s="21" t="s">
        <v>73</v>
      </c>
      <c r="C14" s="20" t="s">
        <v>3</v>
      </c>
      <c r="D14" s="27">
        <v>51.03</v>
      </c>
      <c r="E14" s="22"/>
      <c r="F14" s="9">
        <f t="shared" ref="F14:F15" si="1">D14*E14</f>
        <v>0</v>
      </c>
    </row>
    <row r="15" spans="1:6" ht="20.5" customHeight="1" thickBot="1" x14ac:dyDescent="0.4">
      <c r="A15" s="32">
        <v>13</v>
      </c>
      <c r="B15" s="33" t="s">
        <v>74</v>
      </c>
      <c r="C15" s="32" t="s">
        <v>3</v>
      </c>
      <c r="D15" s="34">
        <v>52.03</v>
      </c>
      <c r="E15" s="35"/>
      <c r="F15" s="36">
        <f t="shared" si="1"/>
        <v>0</v>
      </c>
    </row>
    <row r="16" spans="1:6" s="6" customFormat="1" ht="15.75" customHeight="1" thickBot="1" x14ac:dyDescent="0.4">
      <c r="A16" s="42" t="s">
        <v>78</v>
      </c>
      <c r="B16" s="43"/>
      <c r="C16" s="43"/>
      <c r="D16" s="43"/>
      <c r="E16" s="43"/>
      <c r="F16" s="76">
        <f>SUM(F17:F28)</f>
        <v>0</v>
      </c>
    </row>
    <row r="17" spans="1:6" ht="29" x14ac:dyDescent="0.35">
      <c r="A17" s="28">
        <v>14</v>
      </c>
      <c r="B17" s="29" t="s">
        <v>47</v>
      </c>
      <c r="C17" s="28" t="s">
        <v>4</v>
      </c>
      <c r="D17" s="30">
        <f>'Tabel cantitati piloti'!C19</f>
        <v>37</v>
      </c>
      <c r="E17" s="31"/>
      <c r="F17" s="12"/>
    </row>
    <row r="18" spans="1:6" ht="72.5" x14ac:dyDescent="0.35">
      <c r="A18" s="20">
        <v>15</v>
      </c>
      <c r="B18" s="21" t="s">
        <v>67</v>
      </c>
      <c r="C18" s="20" t="s">
        <v>2</v>
      </c>
      <c r="D18" s="27">
        <f>'Tabel cantitati piloti'!J19-('Tabel cantitati piloti'!J19*0.05)-D20</f>
        <v>902.8</v>
      </c>
      <c r="E18" s="22"/>
      <c r="F18" s="9">
        <f>D18*E18</f>
        <v>0</v>
      </c>
    </row>
    <row r="19" spans="1:6" ht="29" x14ac:dyDescent="0.35">
      <c r="A19" s="20">
        <v>16</v>
      </c>
      <c r="B19" s="21" t="s">
        <v>58</v>
      </c>
      <c r="C19" s="20" t="s">
        <v>2</v>
      </c>
      <c r="D19" s="27">
        <f>'Tabel cantitati piloti'!J19*0.05</f>
        <v>48.1</v>
      </c>
      <c r="E19" s="22"/>
      <c r="F19" s="9"/>
    </row>
    <row r="20" spans="1:6" ht="30.5" customHeight="1" x14ac:dyDescent="0.35">
      <c r="A20" s="20">
        <v>17</v>
      </c>
      <c r="B20" s="21" t="s">
        <v>68</v>
      </c>
      <c r="C20" s="20" t="s">
        <v>2</v>
      </c>
      <c r="D20" s="27">
        <f>D17*0.3</f>
        <v>11.1</v>
      </c>
      <c r="E20" s="23"/>
      <c r="F20" s="9"/>
    </row>
    <row r="21" spans="1:6" ht="21" customHeight="1" x14ac:dyDescent="0.35">
      <c r="A21" s="20">
        <v>18</v>
      </c>
      <c r="B21" s="21" t="s">
        <v>52</v>
      </c>
      <c r="C21" s="20" t="s">
        <v>76</v>
      </c>
      <c r="D21" s="27">
        <v>1</v>
      </c>
      <c r="E21" s="23"/>
      <c r="F21" s="9"/>
    </row>
    <row r="22" spans="1:6" ht="43.5" x14ac:dyDescent="0.35">
      <c r="A22" s="20">
        <v>19</v>
      </c>
      <c r="B22" s="21" t="s">
        <v>54</v>
      </c>
      <c r="C22" s="20" t="s">
        <v>44</v>
      </c>
      <c r="D22" s="27">
        <f>'Tabel cantitati piloti'!L19</f>
        <v>66600</v>
      </c>
      <c r="E22" s="23"/>
      <c r="F22" s="9">
        <f t="shared" ref="F22:F34" si="2">D22*E22</f>
        <v>0</v>
      </c>
    </row>
    <row r="23" spans="1:6" ht="29" x14ac:dyDescent="0.35">
      <c r="A23" s="20">
        <v>20</v>
      </c>
      <c r="B23" s="21" t="s">
        <v>48</v>
      </c>
      <c r="C23" s="20" t="s">
        <v>2</v>
      </c>
      <c r="D23" s="27">
        <f>'Tabel cantitati piloti'!J19</f>
        <v>962</v>
      </c>
      <c r="E23" s="23"/>
      <c r="F23" s="9">
        <f t="shared" si="2"/>
        <v>0</v>
      </c>
    </row>
    <row r="24" spans="1:6" ht="29" x14ac:dyDescent="0.35">
      <c r="A24" s="20">
        <v>21</v>
      </c>
      <c r="B24" s="21" t="s">
        <v>56</v>
      </c>
      <c r="C24" s="20" t="s">
        <v>4</v>
      </c>
      <c r="D24" s="27">
        <f>D17*2</f>
        <v>74</v>
      </c>
      <c r="E24" s="23"/>
      <c r="F24" s="9">
        <f t="shared" si="2"/>
        <v>0</v>
      </c>
    </row>
    <row r="25" spans="1:6" ht="58" x14ac:dyDescent="0.35">
      <c r="A25" s="20">
        <v>22</v>
      </c>
      <c r="B25" s="21" t="s">
        <v>69</v>
      </c>
      <c r="C25" s="20" t="s">
        <v>3</v>
      </c>
      <c r="D25" s="27">
        <f>'Tabel cantitati piloti'!K19</f>
        <v>1361</v>
      </c>
      <c r="E25" s="22"/>
      <c r="F25" s="9">
        <f t="shared" si="2"/>
        <v>0</v>
      </c>
    </row>
    <row r="26" spans="1:6" ht="21.5" customHeight="1" x14ac:dyDescent="0.35">
      <c r="A26" s="20">
        <v>23</v>
      </c>
      <c r="B26" s="21" t="s">
        <v>49</v>
      </c>
      <c r="C26" s="20" t="s">
        <v>2</v>
      </c>
      <c r="D26" s="27">
        <f>D23</f>
        <v>962</v>
      </c>
      <c r="E26" s="22"/>
      <c r="F26" s="9">
        <f>D26*E26</f>
        <v>0</v>
      </c>
    </row>
    <row r="27" spans="1:6" ht="20.5" customHeight="1" x14ac:dyDescent="0.35">
      <c r="A27" s="20">
        <v>24</v>
      </c>
      <c r="B27" s="21" t="s">
        <v>73</v>
      </c>
      <c r="C27" s="20" t="s">
        <v>3</v>
      </c>
      <c r="D27" s="27">
        <v>50.22</v>
      </c>
      <c r="E27" s="22"/>
      <c r="F27" s="9">
        <f t="shared" ref="F27:F28" si="3">D27*E27</f>
        <v>0</v>
      </c>
    </row>
    <row r="28" spans="1:6" ht="20.5" customHeight="1" thickBot="1" x14ac:dyDescent="0.4">
      <c r="A28" s="20">
        <v>25</v>
      </c>
      <c r="B28" s="33" t="s">
        <v>90</v>
      </c>
      <c r="C28" s="32" t="s">
        <v>3</v>
      </c>
      <c r="D28" s="34">
        <v>50.22</v>
      </c>
      <c r="E28" s="35"/>
      <c r="F28" s="36">
        <f t="shared" si="3"/>
        <v>0</v>
      </c>
    </row>
    <row r="29" spans="1:6" s="6" customFormat="1" ht="15.75" customHeight="1" thickBot="1" x14ac:dyDescent="0.4">
      <c r="A29" s="44" t="s">
        <v>79</v>
      </c>
      <c r="B29" s="45"/>
      <c r="C29" s="45"/>
      <c r="D29" s="45"/>
      <c r="E29" s="45"/>
      <c r="F29" s="76">
        <f>SUM(F30:F35)</f>
        <v>0</v>
      </c>
    </row>
    <row r="30" spans="1:6" ht="18.5" customHeight="1" x14ac:dyDescent="0.35">
      <c r="A30" s="37">
        <v>26</v>
      </c>
      <c r="B30" s="38" t="s">
        <v>82</v>
      </c>
      <c r="C30" s="37" t="s">
        <v>76</v>
      </c>
      <c r="D30" s="40"/>
      <c r="E30" s="39"/>
      <c r="F30" s="12">
        <f t="shared" si="2"/>
        <v>0</v>
      </c>
    </row>
    <row r="31" spans="1:6" ht="23" customHeight="1" x14ac:dyDescent="0.35">
      <c r="A31" s="37">
        <v>27</v>
      </c>
      <c r="B31" s="38" t="s">
        <v>83</v>
      </c>
      <c r="C31" s="37" t="s">
        <v>2</v>
      </c>
      <c r="D31" s="40">
        <v>2886</v>
      </c>
      <c r="E31" s="39"/>
      <c r="F31" s="12">
        <f t="shared" si="2"/>
        <v>0</v>
      </c>
    </row>
    <row r="32" spans="1:6" ht="22.5" customHeight="1" x14ac:dyDescent="0.35">
      <c r="A32" s="37">
        <v>28</v>
      </c>
      <c r="B32" s="38" t="s">
        <v>84</v>
      </c>
      <c r="C32" s="37" t="s">
        <v>85</v>
      </c>
      <c r="D32" s="40">
        <v>74</v>
      </c>
      <c r="E32" s="39"/>
      <c r="F32" s="12"/>
    </row>
    <row r="33" spans="1:6" ht="29.5" customHeight="1" x14ac:dyDescent="0.35">
      <c r="A33" s="37">
        <v>29</v>
      </c>
      <c r="B33" s="38" t="s">
        <v>86</v>
      </c>
      <c r="C33" s="37" t="s">
        <v>2</v>
      </c>
      <c r="D33" s="40">
        <f>'Tabel cantitati piloti'!C20*'Tabel cantitati piloti'!H16*3</f>
        <v>9828</v>
      </c>
      <c r="E33" s="39"/>
      <c r="F33" s="12">
        <f t="shared" ref="F33" si="4">D33*E33</f>
        <v>0</v>
      </c>
    </row>
    <row r="34" spans="1:6" ht="29" x14ac:dyDescent="0.35">
      <c r="A34" s="37">
        <v>30</v>
      </c>
      <c r="B34" s="1" t="s">
        <v>87</v>
      </c>
      <c r="C34" s="7" t="s">
        <v>4</v>
      </c>
      <c r="D34" s="41">
        <f>'Tabel cantitati piloti'!C19*3</f>
        <v>111</v>
      </c>
      <c r="E34" s="8"/>
      <c r="F34" s="9">
        <f t="shared" si="2"/>
        <v>0</v>
      </c>
    </row>
    <row r="35" spans="1:6" ht="21.5" customHeight="1" thickBot="1" x14ac:dyDescent="0.4">
      <c r="A35" s="71">
        <v>31</v>
      </c>
      <c r="B35" s="72" t="s">
        <v>88</v>
      </c>
      <c r="C35" s="71" t="s">
        <v>7</v>
      </c>
      <c r="D35" s="73">
        <v>1</v>
      </c>
      <c r="E35" s="74"/>
      <c r="F35" s="36"/>
    </row>
    <row r="36" spans="1:6" ht="15" thickBot="1" x14ac:dyDescent="0.4">
      <c r="A36" s="44" t="s">
        <v>80</v>
      </c>
      <c r="B36" s="45"/>
      <c r="C36" s="45"/>
      <c r="D36" s="45"/>
      <c r="E36" s="45"/>
      <c r="F36" s="76">
        <f>SUM(F37:F43)</f>
        <v>0</v>
      </c>
    </row>
    <row r="37" spans="1:6" ht="29" x14ac:dyDescent="0.35">
      <c r="A37" s="37">
        <v>32</v>
      </c>
      <c r="B37" s="38" t="s">
        <v>51</v>
      </c>
      <c r="C37" s="37" t="s">
        <v>4</v>
      </c>
      <c r="D37" s="40">
        <v>125</v>
      </c>
      <c r="E37" s="75"/>
      <c r="F37" s="12">
        <f t="shared" si="0"/>
        <v>0</v>
      </c>
    </row>
    <row r="38" spans="1:6" ht="29" x14ac:dyDescent="0.35">
      <c r="A38" s="7">
        <v>33</v>
      </c>
      <c r="B38" s="1" t="s">
        <v>5</v>
      </c>
      <c r="C38" s="7" t="s">
        <v>4</v>
      </c>
      <c r="D38" s="50">
        <v>1</v>
      </c>
      <c r="E38" s="11"/>
      <c r="F38" s="12">
        <f t="shared" si="0"/>
        <v>0</v>
      </c>
    </row>
    <row r="39" spans="1:6" ht="26.5" customHeight="1" x14ac:dyDescent="0.35">
      <c r="A39" s="7">
        <v>34</v>
      </c>
      <c r="B39" s="1" t="s">
        <v>91</v>
      </c>
      <c r="C39" s="37" t="s">
        <v>76</v>
      </c>
      <c r="D39" s="40">
        <v>1</v>
      </c>
      <c r="E39" s="11"/>
      <c r="F39" s="12"/>
    </row>
    <row r="40" spans="1:6" ht="29" x14ac:dyDescent="0.35">
      <c r="A40" s="7">
        <v>35</v>
      </c>
      <c r="B40" s="1" t="s">
        <v>6</v>
      </c>
      <c r="C40" s="7" t="s">
        <v>4</v>
      </c>
      <c r="D40" s="41">
        <v>1</v>
      </c>
      <c r="E40" s="10"/>
      <c r="F40" s="9">
        <f t="shared" si="0"/>
        <v>0</v>
      </c>
    </row>
    <row r="41" spans="1:6" ht="29" x14ac:dyDescent="0.35">
      <c r="A41" s="7">
        <v>36</v>
      </c>
      <c r="B41" s="1" t="s">
        <v>46</v>
      </c>
      <c r="C41" s="7" t="s">
        <v>4</v>
      </c>
      <c r="D41" s="41">
        <v>2</v>
      </c>
      <c r="E41" s="10"/>
      <c r="F41" s="9">
        <f t="shared" si="0"/>
        <v>0</v>
      </c>
    </row>
    <row r="42" spans="1:6" ht="29" x14ac:dyDescent="0.35">
      <c r="A42" s="7">
        <v>37</v>
      </c>
      <c r="B42" s="1" t="s">
        <v>57</v>
      </c>
      <c r="C42" s="7" t="s">
        <v>76</v>
      </c>
      <c r="D42" s="41">
        <v>6</v>
      </c>
      <c r="E42" s="10"/>
      <c r="F42" s="9">
        <f t="shared" si="0"/>
        <v>0</v>
      </c>
    </row>
    <row r="43" spans="1:6" ht="22.5" customHeight="1" thickBot="1" x14ac:dyDescent="0.4">
      <c r="A43" s="7">
        <v>38</v>
      </c>
      <c r="B43" s="1" t="s">
        <v>45</v>
      </c>
      <c r="C43" s="7" t="s">
        <v>4</v>
      </c>
      <c r="D43" s="41">
        <v>1</v>
      </c>
      <c r="E43" s="10"/>
      <c r="F43" s="36">
        <f t="shared" ref="F43" si="5">D43*E43</f>
        <v>0</v>
      </c>
    </row>
    <row r="44" spans="1:6" ht="15.5" thickTop="1" thickBot="1" x14ac:dyDescent="0.4">
      <c r="A44" s="51" t="s">
        <v>81</v>
      </c>
      <c r="B44" s="51"/>
      <c r="C44" s="51"/>
      <c r="D44" s="51"/>
      <c r="E44" s="51"/>
      <c r="F44" s="76">
        <f>SUM(F45:F48)</f>
        <v>0</v>
      </c>
    </row>
    <row r="45" spans="1:6" ht="23" customHeight="1" x14ac:dyDescent="0.35">
      <c r="A45" s="57">
        <v>39</v>
      </c>
      <c r="B45" s="58" t="s">
        <v>53</v>
      </c>
      <c r="C45" s="59" t="s">
        <v>76</v>
      </c>
      <c r="D45" s="60">
        <v>1</v>
      </c>
      <c r="E45" s="61"/>
      <c r="F45" s="62">
        <f t="shared" si="0"/>
        <v>0</v>
      </c>
    </row>
    <row r="46" spans="1:6" ht="43.5" x14ac:dyDescent="0.35">
      <c r="A46" s="63">
        <v>40</v>
      </c>
      <c r="B46" s="1" t="s">
        <v>92</v>
      </c>
      <c r="C46" s="7" t="s">
        <v>76</v>
      </c>
      <c r="D46" s="27">
        <v>1</v>
      </c>
      <c r="E46" s="8"/>
      <c r="F46" s="64"/>
    </row>
    <row r="47" spans="1:6" ht="25.5" customHeight="1" x14ac:dyDescent="0.35">
      <c r="A47" s="63">
        <v>41</v>
      </c>
      <c r="B47" s="1" t="s">
        <v>89</v>
      </c>
      <c r="C47" s="7" t="s">
        <v>76</v>
      </c>
      <c r="D47" s="41">
        <v>1</v>
      </c>
      <c r="E47" s="8"/>
      <c r="F47" s="64">
        <f t="shared" ref="F47" si="6">D47*E47</f>
        <v>0</v>
      </c>
    </row>
    <row r="48" spans="1:6" ht="27" customHeight="1" thickBot="1" x14ac:dyDescent="0.4">
      <c r="A48" s="65">
        <v>42</v>
      </c>
      <c r="B48" s="66" t="s">
        <v>75</v>
      </c>
      <c r="C48" s="67" t="s">
        <v>76</v>
      </c>
      <c r="D48" s="68">
        <v>1</v>
      </c>
      <c r="E48" s="69"/>
      <c r="F48" s="70">
        <f>D46*E48</f>
        <v>0</v>
      </c>
    </row>
    <row r="49" spans="1:6" ht="24" customHeight="1" thickBot="1" x14ac:dyDescent="0.4">
      <c r="A49" s="52"/>
      <c r="B49" s="53" t="s">
        <v>11</v>
      </c>
      <c r="C49" s="54"/>
      <c r="D49" s="55"/>
      <c r="E49" s="56"/>
      <c r="F49" s="78">
        <f>F2+F16+F29+F36+F44</f>
        <v>0</v>
      </c>
    </row>
    <row r="50" spans="1:6" ht="15" thickTop="1" x14ac:dyDescent="0.35">
      <c r="B50" s="5" t="s">
        <v>10</v>
      </c>
      <c r="C50" s="13"/>
      <c r="D50" s="14"/>
      <c r="E50" s="14"/>
      <c r="F50" s="77"/>
    </row>
    <row r="51" spans="1:6" ht="29" x14ac:dyDescent="0.35">
      <c r="B51" s="24" t="s">
        <v>50</v>
      </c>
    </row>
    <row r="52" spans="1:6" ht="14.65" customHeight="1" x14ac:dyDescent="0.35">
      <c r="B52" s="25" t="s">
        <v>93</v>
      </c>
    </row>
    <row r="53" spans="1:6" x14ac:dyDescent="0.35">
      <c r="B53" s="26" t="s">
        <v>61</v>
      </c>
    </row>
    <row r="54" spans="1:6" ht="29" x14ac:dyDescent="0.35">
      <c r="B54" s="24" t="s">
        <v>55</v>
      </c>
    </row>
    <row r="55" spans="1:6" ht="29" x14ac:dyDescent="0.35">
      <c r="B55" s="25" t="s">
        <v>62</v>
      </c>
    </row>
    <row r="56" spans="1:6" ht="38" customHeight="1" x14ac:dyDescent="0.35">
      <c r="B56" s="24" t="s">
        <v>60</v>
      </c>
    </row>
    <row r="57" spans="1:6" ht="17.25" customHeight="1" x14ac:dyDescent="0.35">
      <c r="B57" s="26" t="s">
        <v>59</v>
      </c>
    </row>
    <row r="58" spans="1:6" x14ac:dyDescent="0.35">
      <c r="B58" s="2"/>
    </row>
  </sheetData>
  <mergeCells count="5">
    <mergeCell ref="A2:E2"/>
    <mergeCell ref="A16:E16"/>
    <mergeCell ref="A36:E36"/>
    <mergeCell ref="A29:E29"/>
    <mergeCell ref="A44:E44"/>
  </mergeCells>
  <phoneticPr fontId="5"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3517C-C394-43A4-819C-9792A308CB09}">
  <dimension ref="A4:L21"/>
  <sheetViews>
    <sheetView topLeftCell="A11" zoomScale="115" zoomScaleNormal="115" workbookViewId="0">
      <selection activeCell="B24" sqref="B24"/>
    </sheetView>
  </sheetViews>
  <sheetFormatPr defaultRowHeight="14.5" x14ac:dyDescent="0.35"/>
  <cols>
    <col min="1" max="1" width="12.81640625" customWidth="1"/>
    <col min="2" max="2" width="15.54296875" customWidth="1"/>
    <col min="3" max="3" width="8.7265625" bestFit="1" customWidth="1"/>
    <col min="4" max="4" width="7.26953125" bestFit="1" customWidth="1"/>
    <col min="5" max="5" width="15.7265625" bestFit="1" customWidth="1"/>
    <col min="6" max="6" width="14.81640625" customWidth="1"/>
    <col min="7" max="7" width="11" customWidth="1"/>
    <col min="8" max="8" width="6.26953125" bestFit="1" customWidth="1"/>
    <col min="10" max="10" width="6.54296875" bestFit="1" customWidth="1"/>
    <col min="11" max="11" width="16.26953125" customWidth="1"/>
  </cols>
  <sheetData>
    <row r="4" spans="1:12" x14ac:dyDescent="0.35">
      <c r="A4" s="46" t="s">
        <v>12</v>
      </c>
      <c r="B4" s="46"/>
      <c r="C4" s="46"/>
      <c r="D4" s="46"/>
      <c r="E4" s="46"/>
      <c r="F4" s="46"/>
      <c r="G4" s="46"/>
      <c r="H4" s="46"/>
      <c r="I4" s="46"/>
      <c r="J4" s="46"/>
      <c r="K4" s="46"/>
      <c r="L4" s="46"/>
    </row>
    <row r="5" spans="1:12" ht="29" x14ac:dyDescent="0.35">
      <c r="A5" s="7" t="s">
        <v>13</v>
      </c>
      <c r="B5" s="7" t="s">
        <v>14</v>
      </c>
      <c r="C5" s="7" t="s">
        <v>15</v>
      </c>
      <c r="D5" s="7" t="s">
        <v>16</v>
      </c>
      <c r="E5" s="7" t="s">
        <v>17</v>
      </c>
      <c r="F5" s="16" t="s">
        <v>18</v>
      </c>
      <c r="G5" s="16" t="s">
        <v>19</v>
      </c>
      <c r="H5" s="7" t="s">
        <v>20</v>
      </c>
      <c r="I5" s="16" t="s">
        <v>21</v>
      </c>
      <c r="J5" s="7" t="s">
        <v>22</v>
      </c>
      <c r="K5" s="16" t="s">
        <v>23</v>
      </c>
      <c r="L5" s="16" t="s">
        <v>24</v>
      </c>
    </row>
    <row r="6" spans="1:12" x14ac:dyDescent="0.35">
      <c r="A6" s="15" t="s">
        <v>25</v>
      </c>
      <c r="B6" s="15" t="s">
        <v>25</v>
      </c>
      <c r="C6" s="15" t="s">
        <v>26</v>
      </c>
      <c r="D6" s="15" t="s">
        <v>27</v>
      </c>
      <c r="E6" s="15" t="s">
        <v>25</v>
      </c>
      <c r="F6" s="15" t="s">
        <v>27</v>
      </c>
      <c r="G6" s="15" t="s">
        <v>27</v>
      </c>
      <c r="H6" s="15" t="s">
        <v>27</v>
      </c>
      <c r="I6" s="15" t="s">
        <v>44</v>
      </c>
      <c r="J6" s="15" t="s">
        <v>27</v>
      </c>
      <c r="K6" s="15" t="s">
        <v>28</v>
      </c>
      <c r="L6" s="15" t="s">
        <v>44</v>
      </c>
    </row>
    <row r="7" spans="1:12" x14ac:dyDescent="0.35">
      <c r="A7" s="15" t="s">
        <v>33</v>
      </c>
      <c r="B7" s="15" t="s">
        <v>30</v>
      </c>
      <c r="C7" s="15">
        <v>19</v>
      </c>
      <c r="D7" s="15">
        <v>0.9</v>
      </c>
      <c r="E7" s="15" t="s">
        <v>35</v>
      </c>
      <c r="F7" s="17">
        <v>3</v>
      </c>
      <c r="G7" s="15">
        <v>-25</v>
      </c>
      <c r="H7" s="17">
        <f t="shared" ref="H7:H11" si="0">F7-G7</f>
        <v>28</v>
      </c>
      <c r="I7" s="19">
        <v>1600</v>
      </c>
      <c r="J7" s="19">
        <f t="shared" ref="J7:J11" si="1">C7*H7</f>
        <v>532</v>
      </c>
      <c r="K7" s="19">
        <f t="shared" ref="K7:K11" si="2">ROUNDUP(J7*PI()*D7^2/4*1.25,0)</f>
        <v>424</v>
      </c>
      <c r="L7" s="19">
        <f t="shared" ref="L7:L11" si="3">C7*I7</f>
        <v>30400</v>
      </c>
    </row>
    <row r="8" spans="1:12" x14ac:dyDescent="0.35">
      <c r="A8" s="15" t="s">
        <v>34</v>
      </c>
      <c r="B8" s="15" t="s">
        <v>30</v>
      </c>
      <c r="C8" s="15">
        <v>19</v>
      </c>
      <c r="D8" s="15">
        <v>0.9</v>
      </c>
      <c r="E8" s="15" t="s">
        <v>35</v>
      </c>
      <c r="F8" s="17">
        <v>3</v>
      </c>
      <c r="G8" s="15">
        <v>-25</v>
      </c>
      <c r="H8" s="17">
        <f t="shared" si="0"/>
        <v>28</v>
      </c>
      <c r="I8" s="19">
        <v>1600</v>
      </c>
      <c r="J8" s="19">
        <f t="shared" si="1"/>
        <v>532</v>
      </c>
      <c r="K8" s="19">
        <f t="shared" si="2"/>
        <v>424</v>
      </c>
      <c r="L8" s="19">
        <f t="shared" si="3"/>
        <v>30400</v>
      </c>
    </row>
    <row r="9" spans="1:12" x14ac:dyDescent="0.35">
      <c r="A9" s="15" t="s">
        <v>36</v>
      </c>
      <c r="B9" s="15" t="s">
        <v>30</v>
      </c>
      <c r="C9" s="15">
        <v>19</v>
      </c>
      <c r="D9" s="15">
        <v>0.9</v>
      </c>
      <c r="E9" s="15" t="s">
        <v>35</v>
      </c>
      <c r="F9" s="17">
        <v>3.5</v>
      </c>
      <c r="G9" s="15">
        <v>-25</v>
      </c>
      <c r="H9" s="17">
        <f t="shared" si="0"/>
        <v>28.5</v>
      </c>
      <c r="I9" s="19">
        <v>1600</v>
      </c>
      <c r="J9" s="19">
        <f t="shared" si="1"/>
        <v>541.5</v>
      </c>
      <c r="K9" s="19">
        <f t="shared" si="2"/>
        <v>431</v>
      </c>
      <c r="L9" s="19">
        <f t="shared" si="3"/>
        <v>30400</v>
      </c>
    </row>
    <row r="10" spans="1:12" x14ac:dyDescent="0.35">
      <c r="A10" s="15" t="s">
        <v>37</v>
      </c>
      <c r="B10" s="15" t="s">
        <v>38</v>
      </c>
      <c r="C10" s="15">
        <v>8</v>
      </c>
      <c r="D10" s="15">
        <v>0.9</v>
      </c>
      <c r="E10" s="15" t="s">
        <v>35</v>
      </c>
      <c r="F10" s="17">
        <v>3.5</v>
      </c>
      <c r="G10" s="15">
        <v>-25</v>
      </c>
      <c r="H10" s="17">
        <f t="shared" si="0"/>
        <v>28.5</v>
      </c>
      <c r="I10" s="19">
        <v>1600</v>
      </c>
      <c r="J10" s="19">
        <f t="shared" si="1"/>
        <v>228</v>
      </c>
      <c r="K10" s="19">
        <f t="shared" si="2"/>
        <v>182</v>
      </c>
      <c r="L10" s="19">
        <f t="shared" si="3"/>
        <v>12800</v>
      </c>
    </row>
    <row r="11" spans="1:12" x14ac:dyDescent="0.35">
      <c r="A11" s="15" t="s">
        <v>39</v>
      </c>
      <c r="B11" s="15" t="s">
        <v>38</v>
      </c>
      <c r="C11" s="15">
        <v>8</v>
      </c>
      <c r="D11" s="15">
        <v>0.9</v>
      </c>
      <c r="E11" s="15" t="s">
        <v>35</v>
      </c>
      <c r="F11" s="17">
        <v>3</v>
      </c>
      <c r="G11" s="15">
        <v>-25</v>
      </c>
      <c r="H11" s="17">
        <f t="shared" si="0"/>
        <v>28</v>
      </c>
      <c r="I11" s="19">
        <v>1600</v>
      </c>
      <c r="J11" s="19">
        <f t="shared" si="1"/>
        <v>224</v>
      </c>
      <c r="K11" s="19">
        <f t="shared" si="2"/>
        <v>179</v>
      </c>
      <c r="L11" s="19">
        <f t="shared" si="3"/>
        <v>12800</v>
      </c>
    </row>
    <row r="12" spans="1:12" x14ac:dyDescent="0.35">
      <c r="A12" s="15" t="s">
        <v>40</v>
      </c>
      <c r="B12" s="15" t="s">
        <v>38</v>
      </c>
      <c r="C12" s="15">
        <v>8</v>
      </c>
      <c r="D12" s="15">
        <v>0.9</v>
      </c>
      <c r="E12" s="15" t="s">
        <v>35</v>
      </c>
      <c r="F12" s="17">
        <v>3</v>
      </c>
      <c r="G12" s="15">
        <v>-25</v>
      </c>
      <c r="H12" s="17">
        <f>F12-G12</f>
        <v>28</v>
      </c>
      <c r="I12" s="19">
        <v>1800</v>
      </c>
      <c r="J12" s="19">
        <f t="shared" ref="J12:J17" si="4">C12*H12</f>
        <v>224</v>
      </c>
      <c r="K12" s="19">
        <f t="shared" ref="K12:K17" si="5">ROUNDUP(J12*PI()*D12^2/4*1.25,0)</f>
        <v>179</v>
      </c>
      <c r="L12" s="19">
        <f t="shared" ref="L12:L17" si="6">C12*I12</f>
        <v>14400</v>
      </c>
    </row>
    <row r="13" spans="1:12" x14ac:dyDescent="0.35">
      <c r="A13" s="47" t="s">
        <v>64</v>
      </c>
      <c r="B13" s="48"/>
      <c r="C13" s="15">
        <v>4</v>
      </c>
      <c r="D13" s="15">
        <v>0.9</v>
      </c>
      <c r="E13" s="15" t="s">
        <v>35</v>
      </c>
      <c r="F13" s="17">
        <v>3</v>
      </c>
      <c r="G13" s="15">
        <v>-25</v>
      </c>
      <c r="H13" s="17">
        <f>F13-G13</f>
        <v>28</v>
      </c>
      <c r="I13" s="19">
        <v>1600</v>
      </c>
      <c r="J13" s="19">
        <f t="shared" si="4"/>
        <v>112</v>
      </c>
      <c r="K13" s="19">
        <f t="shared" si="5"/>
        <v>90</v>
      </c>
      <c r="L13" s="19">
        <f t="shared" si="6"/>
        <v>6400</v>
      </c>
    </row>
    <row r="14" spans="1:12" x14ac:dyDescent="0.35">
      <c r="A14" s="47" t="s">
        <v>65</v>
      </c>
      <c r="B14" s="48"/>
      <c r="C14" s="15">
        <v>4</v>
      </c>
      <c r="D14" s="15">
        <v>0.9</v>
      </c>
      <c r="E14" s="15" t="s">
        <v>35</v>
      </c>
      <c r="F14" s="17">
        <v>3</v>
      </c>
      <c r="G14" s="15">
        <v>-25</v>
      </c>
      <c r="H14" s="17">
        <f>F14-G14</f>
        <v>28</v>
      </c>
      <c r="I14" s="19">
        <v>1800</v>
      </c>
      <c r="J14" s="19">
        <f t="shared" si="4"/>
        <v>112</v>
      </c>
      <c r="K14" s="19">
        <f t="shared" si="5"/>
        <v>90</v>
      </c>
      <c r="L14" s="19">
        <f t="shared" si="6"/>
        <v>7200</v>
      </c>
    </row>
    <row r="15" spans="1:12" x14ac:dyDescent="0.35">
      <c r="A15" s="15" t="s">
        <v>29</v>
      </c>
      <c r="B15" s="15" t="s">
        <v>30</v>
      </c>
      <c r="C15" s="15">
        <v>18</v>
      </c>
      <c r="D15" s="15">
        <v>1.2</v>
      </c>
      <c r="E15" s="15" t="s">
        <v>31</v>
      </c>
      <c r="F15" s="17">
        <v>3</v>
      </c>
      <c r="G15" s="15">
        <v>-23</v>
      </c>
      <c r="H15" s="17">
        <f>F15-G15</f>
        <v>26</v>
      </c>
      <c r="I15" s="19">
        <v>1800</v>
      </c>
      <c r="J15" s="19">
        <f t="shared" si="4"/>
        <v>468</v>
      </c>
      <c r="K15" s="19">
        <f t="shared" si="5"/>
        <v>662</v>
      </c>
      <c r="L15" s="19">
        <f t="shared" si="6"/>
        <v>32400</v>
      </c>
    </row>
    <row r="16" spans="1:12" x14ac:dyDescent="0.35">
      <c r="A16" s="15" t="s">
        <v>32</v>
      </c>
      <c r="B16" s="15" t="s">
        <v>30</v>
      </c>
      <c r="C16" s="15">
        <v>18</v>
      </c>
      <c r="D16" s="15">
        <v>1.2</v>
      </c>
      <c r="E16" s="15" t="s">
        <v>31</v>
      </c>
      <c r="F16" s="17">
        <v>3</v>
      </c>
      <c r="G16" s="15">
        <v>-23</v>
      </c>
      <c r="H16" s="17">
        <f>F16-G16</f>
        <v>26</v>
      </c>
      <c r="I16" s="19">
        <v>1800</v>
      </c>
      <c r="J16" s="19">
        <f t="shared" si="4"/>
        <v>468</v>
      </c>
      <c r="K16" s="19">
        <f t="shared" si="5"/>
        <v>662</v>
      </c>
      <c r="L16" s="19">
        <f t="shared" si="6"/>
        <v>32400</v>
      </c>
    </row>
    <row r="17" spans="1:12" x14ac:dyDescent="0.35">
      <c r="A17" s="47" t="s">
        <v>63</v>
      </c>
      <c r="B17" s="48"/>
      <c r="C17" s="15">
        <v>1</v>
      </c>
      <c r="D17" s="15">
        <v>1.2</v>
      </c>
      <c r="E17" s="15" t="s">
        <v>31</v>
      </c>
      <c r="F17" s="17">
        <v>3</v>
      </c>
      <c r="G17" s="15">
        <v>-23</v>
      </c>
      <c r="H17" s="17">
        <f t="shared" ref="H17" si="7">F17-G17</f>
        <v>26</v>
      </c>
      <c r="I17" s="19">
        <v>1800</v>
      </c>
      <c r="J17" s="19">
        <f t="shared" si="4"/>
        <v>26</v>
      </c>
      <c r="K17" s="19">
        <f t="shared" si="5"/>
        <v>37</v>
      </c>
      <c r="L17" s="19">
        <f t="shared" si="6"/>
        <v>1800</v>
      </c>
    </row>
    <row r="18" spans="1:12" x14ac:dyDescent="0.35">
      <c r="A18" s="47" t="s">
        <v>41</v>
      </c>
      <c r="B18" s="48"/>
      <c r="C18" s="15">
        <f>SUM(C7:C14)</f>
        <v>89</v>
      </c>
      <c r="D18" s="47" t="s">
        <v>25</v>
      </c>
      <c r="E18" s="49"/>
      <c r="F18" s="49"/>
      <c r="G18" s="49"/>
      <c r="H18" s="49"/>
      <c r="I18" s="48"/>
      <c r="J18" s="19">
        <f>SUM(J7:J14)</f>
        <v>2505.5</v>
      </c>
      <c r="K18" s="19">
        <f>SUM(K7:K14)</f>
        <v>1999</v>
      </c>
      <c r="L18" s="19">
        <f>SUM(L7:L14)</f>
        <v>144800</v>
      </c>
    </row>
    <row r="19" spans="1:12" x14ac:dyDescent="0.35">
      <c r="A19" s="47" t="s">
        <v>42</v>
      </c>
      <c r="B19" s="48"/>
      <c r="C19" s="15">
        <f>SUM(C15:C17)</f>
        <v>37</v>
      </c>
      <c r="D19" s="47" t="s">
        <v>25</v>
      </c>
      <c r="E19" s="49"/>
      <c r="F19" s="49"/>
      <c r="G19" s="49"/>
      <c r="H19" s="49"/>
      <c r="I19" s="48"/>
      <c r="J19" s="19">
        <f>SUM(J15:J17)</f>
        <v>962</v>
      </c>
      <c r="K19" s="19">
        <f>SUM(K15:K17)</f>
        <v>1361</v>
      </c>
      <c r="L19" s="19">
        <f>SUM(L15:L17)</f>
        <v>66600</v>
      </c>
    </row>
    <row r="20" spans="1:12" x14ac:dyDescent="0.35">
      <c r="A20" s="47" t="s">
        <v>43</v>
      </c>
      <c r="B20" s="48"/>
      <c r="C20" s="15">
        <f>C18+C19</f>
        <v>126</v>
      </c>
      <c r="D20" s="47" t="s">
        <v>25</v>
      </c>
      <c r="E20" s="49"/>
      <c r="F20" s="49"/>
      <c r="G20" s="49"/>
      <c r="H20" s="49"/>
      <c r="I20" s="48"/>
      <c r="J20" s="19">
        <f>J18+J19</f>
        <v>3467.5</v>
      </c>
      <c r="K20" s="19">
        <f>SUM(K6:K17)</f>
        <v>3360</v>
      </c>
      <c r="L20" s="19">
        <f>SUM(L6:L17)</f>
        <v>211400</v>
      </c>
    </row>
    <row r="21" spans="1:12" x14ac:dyDescent="0.35">
      <c r="K21" s="18"/>
    </row>
  </sheetData>
  <mergeCells count="10">
    <mergeCell ref="A19:B19"/>
    <mergeCell ref="A20:B20"/>
    <mergeCell ref="D18:I18"/>
    <mergeCell ref="D19:I19"/>
    <mergeCell ref="D20:I20"/>
    <mergeCell ref="A4:L4"/>
    <mergeCell ref="A17:B17"/>
    <mergeCell ref="A13:B13"/>
    <mergeCell ref="A14:B14"/>
    <mergeCell ref="A18:B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Centralizator</vt:lpstr>
      <vt:lpstr>BOQ</vt:lpstr>
      <vt:lpstr>Tabel cantitati piloti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asus3</dc:creator>
  <cp:lastModifiedBy>Antoniu DRAGNEA</cp:lastModifiedBy>
  <cp:lastPrinted>2017-06-30T06:26:03Z</cp:lastPrinted>
  <dcterms:created xsi:type="dcterms:W3CDTF">2017-02-06T08:22:09Z</dcterms:created>
  <dcterms:modified xsi:type="dcterms:W3CDTF">2025-03-02T20:09:10Z</dcterms:modified>
</cp:coreProperties>
</file>